
<file path=[Content_Types].xml><?xml version="1.0" encoding="utf-8"?>
<Types xmlns="http://schemas.openxmlformats.org/package/2006/content-type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27"/>
  <workbookPr/>
  <mc:AlternateContent xmlns:mc="http://schemas.openxmlformats.org/markup-compatibility/2006">
    <mc:Choice Requires="x15">
      <x15ac:absPath xmlns:x15ac="http://schemas.microsoft.com/office/spreadsheetml/2010/11/ac" url="/Users/freddycarreno/Downloads/"/>
    </mc:Choice>
  </mc:AlternateContent>
  <xr:revisionPtr revIDLastSave="0" documentId="8_{F12AA6C9-786B-6346-ACF4-D96C5C3CCDDC}" xr6:coauthVersionLast="47" xr6:coauthVersionMax="47" xr10:uidLastSave="{00000000-0000-0000-0000-000000000000}"/>
  <bookViews>
    <workbookView xWindow="0" yWindow="500" windowWidth="34680" windowHeight="17860" tabRatio="669" xr2:uid="{00000000-000D-0000-FFFF-FFFF00000000}"/>
  </bookViews>
  <sheets>
    <sheet name="Hoja1" sheetId="21" r:id="rId1"/>
  </sheets>
  <definedNames>
    <definedName name="_xlnm.Print_Area" localSheetId="0">Hoja1!$A$1:$AH$16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1" i="21" l="1"/>
  <c r="R11" i="21" l="1"/>
  <c r="R10" i="21"/>
  <c r="AG12" i="21"/>
  <c r="P11" i="21"/>
  <c r="P10" i="21"/>
  <c r="W10" i="21" s="1"/>
  <c r="W11" i="21" l="1"/>
  <c r="T11" i="21"/>
  <c r="S11" i="21"/>
  <c r="U11" i="21"/>
  <c r="V11" i="21"/>
  <c r="AB11" i="21" s="1"/>
  <c r="S10" i="21"/>
  <c r="V10" i="21"/>
  <c r="AA10" i="21" s="1"/>
  <c r="X10" i="21"/>
  <c r="Y10" i="21"/>
  <c r="T10" i="21"/>
  <c r="U10" i="21"/>
  <c r="AA11" i="21" l="1"/>
  <c r="AD11" i="21"/>
  <c r="AE11" i="21" s="1"/>
  <c r="AF11" i="21" s="1"/>
  <c r="AH11" i="21" s="1"/>
  <c r="AB10" i="21"/>
  <c r="Z10" i="21"/>
  <c r="AD10" i="21" s="1"/>
  <c r="AE10" i="21" s="1"/>
  <c r="AF10" i="21" s="1"/>
  <c r="AH10" i="21" s="1"/>
  <c r="AH12" i="21" l="1"/>
  <c r="AF13" i="21" s="1"/>
  <c r="AH13" i="21" s="1"/>
  <c r="AH14"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Freddy Carreno</author>
  </authors>
  <commentList>
    <comment ref="AC10" authorId="0" shapeId="0" xr:uid="{00000000-0006-0000-0000-000001000000}">
      <text>
        <r>
          <rPr>
            <sz val="9"/>
            <color rgb="FF000000"/>
            <rFont val="Arial"/>
            <family val="2"/>
          </rPr>
          <t xml:space="preserve">Costo de examen basico; solo se cobra en el ingreso y en la salida del trabajador
</t>
        </r>
      </text>
    </comment>
    <comment ref="AC11" authorId="0" shapeId="0" xr:uid="{1CD7097B-4D89-4184-A728-A90E57C344B8}">
      <text>
        <r>
          <rPr>
            <sz val="9"/>
            <color rgb="FF000000"/>
            <rFont val="Arial"/>
            <family val="2"/>
          </rPr>
          <t xml:space="preserve">Costo de examen basico; solo se cobra en el ingreso y en la salida del trabajador
</t>
        </r>
      </text>
    </comment>
  </commentList>
</comments>
</file>

<file path=xl/sharedStrings.xml><?xml version="1.0" encoding="utf-8"?>
<sst xmlns="http://schemas.openxmlformats.org/spreadsheetml/2006/main" count="55" uniqueCount="53">
  <si>
    <t>SENA</t>
  </si>
  <si>
    <t>ICBF</t>
  </si>
  <si>
    <t>PENSION</t>
  </si>
  <si>
    <t>SALUD</t>
  </si>
  <si>
    <t>SEGURIDAD SOCIAL</t>
  </si>
  <si>
    <t>TOTAL</t>
  </si>
  <si>
    <t>PERIODO</t>
  </si>
  <si>
    <t>CARGO</t>
  </si>
  <si>
    <t>DIAS</t>
  </si>
  <si>
    <t>RIESGO</t>
  </si>
  <si>
    <t>ARP</t>
  </si>
  <si>
    <t>CCF</t>
  </si>
  <si>
    <t>TOTAL COSTO DIRECTO</t>
  </si>
  <si>
    <t>AIU</t>
  </si>
  <si>
    <t>CLIENTE</t>
  </si>
  <si>
    <t>OBSERVACION</t>
  </si>
  <si>
    <t>IC</t>
  </si>
  <si>
    <t>BASICO</t>
  </si>
  <si>
    <t>TRANSP</t>
  </si>
  <si>
    <t>SUELDO</t>
  </si>
  <si>
    <t>EXTRAS</t>
  </si>
  <si>
    <t>CES</t>
  </si>
  <si>
    <t>PRIMA</t>
  </si>
  <si>
    <t>VACAC</t>
  </si>
  <si>
    <t>TOTAL MES</t>
  </si>
  <si>
    <t>SALARIO</t>
  </si>
  <si>
    <t>PRESTACIONES</t>
  </si>
  <si>
    <t>BASE IVA (10%)</t>
  </si>
  <si>
    <t>SUBTOTAL</t>
  </si>
  <si>
    <t>HEDO</t>
  </si>
  <si>
    <t>HENO</t>
  </si>
  <si>
    <t>OBSERVACIONES DEL CARGO</t>
  </si>
  <si>
    <t>RNO</t>
  </si>
  <si>
    <t>RNF</t>
  </si>
  <si>
    <t>HEDF</t>
  </si>
  <si>
    <t>HENF</t>
  </si>
  <si>
    <t>RFSC</t>
  </si>
  <si>
    <t>RFCC</t>
  </si>
  <si>
    <t>EXTRAS MES APROX</t>
  </si>
  <si>
    <t>Bon - Rod - Otros</t>
  </si>
  <si>
    <t>CANT</t>
  </si>
  <si>
    <t>CONTRATO TEMPORAL</t>
  </si>
  <si>
    <t>UN MES</t>
  </si>
  <si>
    <t>FUNCIONARIO EN MISION</t>
  </si>
  <si>
    <t>IVA 19%</t>
  </si>
  <si>
    <t>MODIFIQUE LAS CELDAS DE COLOR VERDE</t>
  </si>
  <si>
    <t>PARAFISC</t>
  </si>
  <si>
    <t>SMMLV 2021:</t>
  </si>
  <si>
    <t>FUNCIONARIO MEDIO TIEMPO</t>
  </si>
  <si>
    <t xml:space="preserve">Obs: La dotacion y los elementos de proteccion personal podran ser suministrados por la Empresa Usuaria.  No se encuentran dentro de la estructura de Costos.  El trabajo suplementario se cargara conforme la leguslacion vigente.  Se realizara examen Medico ocupacional de Ingreso, conforme a perfil del cargo el cual se recobrara según el examen realizado al momento del ingreso y retiro.  </t>
  </si>
  <si>
    <t>47 horas semanales no incluye domingos ni festivos</t>
  </si>
  <si>
    <t>23,5 horas semanales no incluye domingos ni festivos</t>
  </si>
  <si>
    <t>CUADRO RESUMEN DE COSTOS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</si>
</sst>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quot;$&quot;\ * #,##0.00_ ;_ &quot;$&quot;\ * \-#,##0.00_ ;_ &quot;$&quot;\ * &quot;-&quot;??_ ;_ @_ "/>
    <numFmt numFmtId="165" formatCode="0.000%"/>
    <numFmt numFmtId="166" formatCode="_ &quot;$&quot;\ * #,##0_ ;_ &quot;$&quot;\ * \-#,##0_ ;_ &quot;$&quot;\ * &quot;-&quot;??_ ;_ @_ "/>
  </numFmts>
  <fonts count="13">
    <font>
      <sz val="10"/>
      <name val="Arial"/>
      <family val="2"/>
    </font>
    <font>
      <sz val="10"/>
      <name val="Arial"/>
      <family val="2"/>
    </font>
    <font>
      <b/>
      <sz val="10"/>
      <name val="Arial"/>
      <family val="2"/>
    </font>
    <font>
      <sz val="8"/>
      <name val="Arial"/>
      <family val="2"/>
    </font>
    <font>
      <b/>
      <sz val="6"/>
      <name val="Arial"/>
      <family val="2"/>
    </font>
    <font>
      <sz val="6"/>
      <name val="Arial"/>
      <family val="2"/>
    </font>
    <font>
      <b/>
      <sz val="12"/>
      <name val="Goudy Stout"/>
      <family val="1"/>
    </font>
    <font>
      <b/>
      <sz val="10"/>
      <name val="Akbar"/>
    </font>
    <font>
      <sz val="10"/>
      <name val="Akbar"/>
    </font>
    <font>
      <b/>
      <sz val="8"/>
      <name val="Arial"/>
      <family val="2"/>
    </font>
    <font>
      <sz val="9"/>
      <name val="Arial"/>
      <family val="2"/>
    </font>
    <font>
      <sz val="10"/>
      <color theme="0"/>
      <name val="Arial"/>
      <family val="2"/>
    </font>
    <font>
      <sz val="9"/>
      <color rgb="FF000000"/>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164" fontId="1" fillId="0" borderId="0" applyFont="0" applyFill="0" applyBorder="0" applyAlignment="0" applyProtection="0"/>
  </cellStyleXfs>
  <cellXfs count="71">
    <xf numFmtId="0" fontId="0" fillId="0" borderId="0" xfId="0"/>
    <xf numFmtId="1" fontId="3" fillId="0" borderId="1" xfId="0" applyNumberFormat="1" applyFont="1" applyBorder="1" applyAlignment="1">
      <alignment vertical="center"/>
    </xf>
    <xf numFmtId="166" fontId="3" fillId="0" borderId="1" xfId="1" applyNumberFormat="1" applyFont="1" applyBorder="1" applyAlignment="1">
      <alignment vertical="center"/>
    </xf>
    <xf numFmtId="0" fontId="3" fillId="0" borderId="1" xfId="0" applyFont="1" applyBorder="1" applyAlignment="1">
      <alignment vertical="center"/>
    </xf>
    <xf numFmtId="10" fontId="9" fillId="2" borderId="1" xfId="0" applyNumberFormat="1" applyFont="1" applyFill="1" applyBorder="1"/>
    <xf numFmtId="9" fontId="9" fillId="2" borderId="1" xfId="0" applyNumberFormat="1" applyFont="1" applyFill="1" applyBorder="1"/>
    <xf numFmtId="165" fontId="9" fillId="2" borderId="1" xfId="0" applyNumberFormat="1" applyFont="1" applyFill="1" applyBorder="1"/>
    <xf numFmtId="0" fontId="4" fillId="2" borderId="1" xfId="0" applyFont="1" applyFill="1" applyBorder="1" applyAlignment="1">
      <alignment horizontal="center"/>
    </xf>
    <xf numFmtId="1" fontId="3" fillId="3" borderId="1" xfId="0" applyNumberFormat="1" applyFont="1" applyFill="1" applyBorder="1" applyAlignment="1" applyProtection="1">
      <alignment vertical="center"/>
      <protection locked="0"/>
    </xf>
    <xf numFmtId="0" fontId="3" fillId="3" borderId="1" xfId="0" applyFont="1" applyFill="1" applyBorder="1" applyAlignment="1" applyProtection="1">
      <alignment vertical="center"/>
      <protection locked="0"/>
    </xf>
    <xf numFmtId="0" fontId="4" fillId="2" borderId="1" xfId="0" applyFont="1" applyFill="1" applyBorder="1" applyAlignment="1">
      <alignment horizontal="center" vertical="center"/>
    </xf>
    <xf numFmtId="10" fontId="4" fillId="2" borderId="1" xfId="0" applyNumberFormat="1" applyFont="1" applyFill="1" applyBorder="1" applyProtection="1">
      <protection locked="0"/>
    </xf>
    <xf numFmtId="0" fontId="3" fillId="0" borderId="0" xfId="0" applyFont="1"/>
    <xf numFmtId="166" fontId="3" fillId="3" borderId="1" xfId="0" applyNumberFormat="1" applyFont="1" applyFill="1" applyBorder="1" applyAlignment="1" applyProtection="1">
      <alignment vertical="center"/>
      <protection locked="0"/>
    </xf>
    <xf numFmtId="0" fontId="10" fillId="0" borderId="1" xfId="0" applyFont="1" applyBorder="1" applyAlignment="1" applyProtection="1">
      <alignment horizontal="center" vertical="center" wrapText="1"/>
      <protection locked="0"/>
    </xf>
    <xf numFmtId="0" fontId="3" fillId="0" borderId="0" xfId="0" applyFont="1" applyAlignment="1">
      <alignment horizontal="center"/>
    </xf>
    <xf numFmtId="9" fontId="9" fillId="4" borderId="1" xfId="0" applyNumberFormat="1" applyFont="1" applyFill="1" applyBorder="1"/>
    <xf numFmtId="10" fontId="9" fillId="4" borderId="1" xfId="0" applyNumberFormat="1" applyFont="1" applyFill="1" applyBorder="1"/>
    <xf numFmtId="166" fontId="3" fillId="0" borderId="0" xfId="0" applyNumberFormat="1" applyFont="1"/>
    <xf numFmtId="166" fontId="3" fillId="4" borderId="3" xfId="1" applyNumberFormat="1" applyFont="1" applyFill="1" applyBorder="1" applyAlignment="1">
      <alignment vertical="center"/>
    </xf>
    <xf numFmtId="166" fontId="0" fillId="0" borderId="1" xfId="0" applyNumberFormat="1" applyBorder="1"/>
    <xf numFmtId="0" fontId="5" fillId="0" borderId="2" xfId="0" applyFont="1" applyBorder="1" applyAlignment="1" applyProtection="1">
      <alignment horizontal="center" vertical="center" wrapText="1"/>
      <protection locked="0"/>
    </xf>
    <xf numFmtId="0" fontId="0" fillId="3" borderId="1" xfId="0" applyFill="1" applyBorder="1" applyAlignment="1" applyProtection="1">
      <alignment horizontal="center" vertical="center"/>
      <protection locked="0"/>
    </xf>
    <xf numFmtId="0" fontId="11" fillId="0" borderId="0" xfId="0" applyFont="1"/>
    <xf numFmtId="1" fontId="3" fillId="4" borderId="1" xfId="0" applyNumberFormat="1" applyFont="1" applyFill="1" applyBorder="1" applyAlignment="1">
      <alignment vertical="center"/>
    </xf>
    <xf numFmtId="0" fontId="10" fillId="4"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vertical="center"/>
      <protection locked="0"/>
    </xf>
    <xf numFmtId="0" fontId="0" fillId="0" borderId="1" xfId="0"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9" fillId="2" borderId="3"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xf>
    <xf numFmtId="0" fontId="7" fillId="0" borderId="7" xfId="0" applyFont="1" applyBorder="1" applyAlignment="1">
      <alignment horizontal="center" vertical="center"/>
    </xf>
    <xf numFmtId="0" fontId="7" fillId="0" borderId="1" xfId="0" applyFont="1" applyBorder="1" applyAlignment="1">
      <alignment horizontal="center" vertical="center"/>
    </xf>
    <xf numFmtId="0" fontId="4" fillId="2" borderId="3"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0" fillId="0" borderId="0" xfId="0" applyAlignment="1">
      <alignment horizontal="center"/>
    </xf>
    <xf numFmtId="0" fontId="0" fillId="0" borderId="8" xfId="0" applyBorder="1" applyAlignment="1">
      <alignment horizont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6" fillId="2" borderId="1" xfId="0" applyFont="1" applyFill="1" applyBorder="1" applyAlignment="1">
      <alignment horizontal="center" vertical="center"/>
    </xf>
    <xf numFmtId="0" fontId="7" fillId="0" borderId="10" xfId="0" applyFont="1" applyBorder="1" applyAlignment="1">
      <alignment horizontal="center" vertical="center" wrapText="1"/>
    </xf>
    <xf numFmtId="0" fontId="7" fillId="0" borderId="0" xfId="0" applyFont="1" applyAlignment="1">
      <alignment horizontal="center" vertical="center"/>
    </xf>
    <xf numFmtId="0" fontId="7" fillId="0" borderId="8"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9" fillId="0" borderId="7" xfId="0" applyFont="1" applyBorder="1" applyAlignment="1">
      <alignment horizontal="center" vertical="center"/>
    </xf>
    <xf numFmtId="0" fontId="9" fillId="0" borderId="1" xfId="0" applyFont="1" applyBorder="1" applyAlignment="1">
      <alignment horizontal="center" vertical="center"/>
    </xf>
    <xf numFmtId="0" fontId="4" fillId="2" borderId="1" xfId="0" applyFont="1" applyFill="1" applyBorder="1" applyAlignment="1">
      <alignment horizontal="center" vertical="center" wrapText="1"/>
    </xf>
    <xf numFmtId="17" fontId="2" fillId="0" borderId="1" xfId="0" applyNumberFormat="1" applyFont="1" applyBorder="1" applyAlignment="1">
      <alignment horizontal="center" vertical="center"/>
    </xf>
    <xf numFmtId="0" fontId="2" fillId="2" borderId="3" xfId="0" applyFont="1" applyFill="1" applyBorder="1" applyAlignment="1">
      <alignment horizontal="center" vertical="center"/>
    </xf>
    <xf numFmtId="0" fontId="2" fillId="2" borderId="7" xfId="0" applyFont="1" applyFill="1" applyBorder="1" applyAlignment="1">
      <alignment horizontal="center" vertical="center"/>
    </xf>
    <xf numFmtId="0" fontId="8" fillId="0" borderId="7" xfId="0" applyFont="1" applyBorder="1" applyAlignment="1">
      <alignment horizontal="center" vertical="center"/>
    </xf>
    <xf numFmtId="0" fontId="8" fillId="0" borderId="1" xfId="0" applyFont="1" applyBorder="1" applyAlignment="1">
      <alignment horizontal="center" vertical="center"/>
    </xf>
    <xf numFmtId="0" fontId="4" fillId="2" borderId="4"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5" xfId="0" applyFont="1" applyFill="1" applyBorder="1" applyAlignment="1">
      <alignment horizontal="center" vertical="center"/>
    </xf>
    <xf numFmtId="0" fontId="5" fillId="0" borderId="0" xfId="0" applyFont="1" applyAlignment="1">
      <alignment horizontal="center"/>
    </xf>
    <xf numFmtId="0" fontId="5" fillId="4" borderId="3" xfId="0" applyFont="1" applyFill="1" applyBorder="1" applyAlignment="1">
      <alignment horizontal="center"/>
    </xf>
    <xf numFmtId="0" fontId="4" fillId="0" borderId="1" xfId="0" applyFont="1" applyBorder="1" applyAlignment="1">
      <alignment horizontal="center"/>
    </xf>
    <xf numFmtId="0" fontId="11" fillId="0" borderId="0" xfId="0" applyFont="1"/>
    <xf numFmtId="0" fontId="4" fillId="2" borderId="3"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9" fillId="0" borderId="0" xfId="0" applyFont="1" applyAlignment="1">
      <alignment horizontal="justify" vertical="justify" wrapText="1"/>
    </xf>
  </cellXfs>
  <cellStyles count="2">
    <cellStyle name="Moneda" xfId="1"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106680</xdr:colOff>
      <xdr:row>1</xdr:row>
      <xdr:rowOff>91440</xdr:rowOff>
    </xdr:from>
    <xdr:to>
      <xdr:col>3</xdr:col>
      <xdr:colOff>106680</xdr:colOff>
      <xdr:row>4</xdr:row>
      <xdr:rowOff>129540</xdr:rowOff>
    </xdr:to>
    <xdr:pic>
      <xdr:nvPicPr>
        <xdr:cNvPr id="22058" name="Picture 1" descr="logo jpg mail">
          <a:extLst>
            <a:ext uri="{FF2B5EF4-FFF2-40B4-BE49-F238E27FC236}">
              <a16:creationId xmlns:a16="http://schemas.microsoft.com/office/drawing/2014/main" id="{9570440E-173A-7A4D-B1E9-EB8A8C06BDD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251460"/>
          <a:ext cx="1920240" cy="502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241300</xdr:colOff>
      <xdr:row>16</xdr:row>
      <xdr:rowOff>139700</xdr:rowOff>
    </xdr:from>
    <xdr:to>
      <xdr:col>3</xdr:col>
      <xdr:colOff>254000</xdr:colOff>
      <xdr:row>20</xdr:row>
      <xdr:rowOff>25400</xdr:rowOff>
    </xdr:to>
    <xdr:pic>
      <xdr:nvPicPr>
        <xdr:cNvPr id="22059" name="Picture 1" descr="logo jpg mail">
          <a:extLst>
            <a:ext uri="{FF2B5EF4-FFF2-40B4-BE49-F238E27FC236}">
              <a16:creationId xmlns:a16="http://schemas.microsoft.com/office/drawing/2014/main" id="{801B17AD-55F4-7746-8DDC-9DF5D5633E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9900" y="3314700"/>
          <a:ext cx="2209800" cy="546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25400</xdr:colOff>
      <xdr:row>17</xdr:row>
      <xdr:rowOff>0</xdr:rowOff>
    </xdr:from>
    <xdr:to>
      <xdr:col>18</xdr:col>
      <xdr:colOff>76200</xdr:colOff>
      <xdr:row>20</xdr:row>
      <xdr:rowOff>50800</xdr:rowOff>
    </xdr:to>
    <xdr:pic>
      <xdr:nvPicPr>
        <xdr:cNvPr id="22060" name="Picture 1" descr="logo jpg mail">
          <a:extLst>
            <a:ext uri="{FF2B5EF4-FFF2-40B4-BE49-F238E27FC236}">
              <a16:creationId xmlns:a16="http://schemas.microsoft.com/office/drawing/2014/main" id="{81493D22-DEF8-C84A-8002-EE7A2EBB16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5600" y="3340100"/>
          <a:ext cx="2222500" cy="546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88900</xdr:colOff>
      <xdr:row>17</xdr:row>
      <xdr:rowOff>25400</xdr:rowOff>
    </xdr:from>
    <xdr:to>
      <xdr:col>23</xdr:col>
      <xdr:colOff>431800</xdr:colOff>
      <xdr:row>20</xdr:row>
      <xdr:rowOff>88900</xdr:rowOff>
    </xdr:to>
    <xdr:pic>
      <xdr:nvPicPr>
        <xdr:cNvPr id="22061" name="Picture 1" descr="logo jpg mail">
          <a:extLst>
            <a:ext uri="{FF2B5EF4-FFF2-40B4-BE49-F238E27FC236}">
              <a16:creationId xmlns:a16="http://schemas.microsoft.com/office/drawing/2014/main" id="{45CD0CD3-986D-3F42-B656-6CA6AAC334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00700" y="3365500"/>
          <a:ext cx="2184400" cy="5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24</xdr:col>
      <xdr:colOff>154940</xdr:colOff>
      <xdr:row>17</xdr:row>
      <xdr:rowOff>40640</xdr:rowOff>
    </xdr:from>
    <xdr:to>
      <xdr:col>30</xdr:col>
      <xdr:colOff>86360</xdr:colOff>
      <xdr:row>20</xdr:row>
      <xdr:rowOff>116840</xdr:rowOff>
    </xdr:to>
    <xdr:pic>
      <xdr:nvPicPr>
        <xdr:cNvPr id="22062" name="Picture 1" descr="logo jpg mail">
          <a:extLst>
            <a:ext uri="{FF2B5EF4-FFF2-40B4-BE49-F238E27FC236}">
              <a16:creationId xmlns:a16="http://schemas.microsoft.com/office/drawing/2014/main" id="{5173B44C-38EB-DE44-B819-F230DE189F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89900" y="3901440"/>
          <a:ext cx="2207260" cy="563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30</xdr:col>
      <xdr:colOff>396240</xdr:colOff>
      <xdr:row>17</xdr:row>
      <xdr:rowOff>121920</xdr:rowOff>
    </xdr:from>
    <xdr:to>
      <xdr:col>33</xdr:col>
      <xdr:colOff>691515</xdr:colOff>
      <xdr:row>21</xdr:row>
      <xdr:rowOff>10160</xdr:rowOff>
    </xdr:to>
    <xdr:pic>
      <xdr:nvPicPr>
        <xdr:cNvPr id="22063" name="Picture 1" descr="logo jpg mail">
          <a:extLst>
            <a:ext uri="{FF2B5EF4-FFF2-40B4-BE49-F238E27FC236}">
              <a16:creationId xmlns:a16="http://schemas.microsoft.com/office/drawing/2014/main" id="{D840AC88-A8F8-E046-BF62-F850C50440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07040" y="3982720"/>
          <a:ext cx="2185035" cy="538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27"/>
  <sheetViews>
    <sheetView tabSelected="1" zoomScale="125" zoomScaleNormal="125" workbookViewId="0">
      <selection activeCell="AE9" sqref="AE9"/>
    </sheetView>
  </sheetViews>
  <sheetFormatPr baseColWidth="10" defaultRowHeight="13"/>
  <cols>
    <col min="1" max="1" width="3" customWidth="1"/>
    <col min="2" max="2" width="16.33203125" customWidth="1"/>
    <col min="3" max="3" width="12.5" customWidth="1"/>
    <col min="4" max="4" width="5.83203125" customWidth="1"/>
    <col min="5" max="5" width="6.33203125" customWidth="1"/>
    <col min="6" max="6" width="6" customWidth="1"/>
    <col min="7" max="7" width="3.33203125" customWidth="1"/>
    <col min="8" max="8" width="5.1640625" hidden="1" customWidth="1"/>
    <col min="9" max="15" width="4.33203125" hidden="1" customWidth="1"/>
    <col min="16" max="16" width="6.6640625" customWidth="1"/>
    <col min="17" max="17" width="8.5" hidden="1" customWidth="1"/>
    <col min="18" max="18" width="6.1640625" customWidth="1"/>
    <col min="19" max="20" width="5.83203125" customWidth="1"/>
    <col min="21" max="21" width="6.33203125" customWidth="1"/>
    <col min="22" max="22" width="5.6640625" customWidth="1"/>
    <col min="23" max="23" width="4.83203125" hidden="1" customWidth="1"/>
    <col min="24" max="24" width="7.6640625" customWidth="1"/>
    <col min="25" max="25" width="5.83203125" customWidth="1"/>
    <col min="26" max="26" width="6.1640625" customWidth="1"/>
    <col min="27" max="27" width="4.33203125" hidden="1" customWidth="1"/>
    <col min="28" max="28" width="4.6640625" hidden="1" customWidth="1"/>
    <col min="29" max="29" width="7.83203125" customWidth="1"/>
    <col min="30" max="30" width="10" customWidth="1"/>
    <col min="31" max="31" width="8.5" customWidth="1"/>
    <col min="32" max="32" width="10.1640625" customWidth="1"/>
    <col min="33" max="33" width="6.1640625" customWidth="1"/>
    <col min="34" max="34" width="15.33203125" customWidth="1"/>
  </cols>
  <sheetData>
    <row r="1" spans="1:34">
      <c r="A1" s="40"/>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row>
    <row r="2" spans="1:34" ht="12" customHeight="1">
      <c r="A2" s="41"/>
      <c r="B2" s="27"/>
      <c r="C2" s="27"/>
      <c r="D2" s="27"/>
      <c r="E2" s="45" t="s">
        <v>52</v>
      </c>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row>
    <row r="3" spans="1:34" ht="12" customHeight="1">
      <c r="A3" s="41"/>
      <c r="B3" s="27"/>
      <c r="C3" s="27"/>
      <c r="D3" s="27"/>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row>
    <row r="4" spans="1:34">
      <c r="A4" s="41"/>
      <c r="B4" s="27"/>
      <c r="C4" s="27"/>
      <c r="D4" s="27"/>
      <c r="E4" s="58" t="s">
        <v>14</v>
      </c>
      <c r="F4" s="58"/>
      <c r="G4" s="58"/>
      <c r="H4" s="46"/>
      <c r="I4" s="47"/>
      <c r="J4" s="47"/>
      <c r="K4" s="47"/>
      <c r="L4" s="47"/>
      <c r="M4" s="47"/>
      <c r="N4" s="47"/>
      <c r="O4" s="47"/>
      <c r="P4" s="47"/>
      <c r="Q4" s="47"/>
      <c r="R4" s="47"/>
      <c r="S4" s="47"/>
      <c r="T4" s="48"/>
      <c r="U4" s="35" t="s">
        <v>6</v>
      </c>
      <c r="V4" s="35"/>
      <c r="W4" s="35"/>
      <c r="X4" s="35"/>
      <c r="Y4" s="52" t="s">
        <v>42</v>
      </c>
      <c r="Z4" s="52"/>
      <c r="AA4" s="52"/>
      <c r="AB4" s="52"/>
      <c r="AC4" s="35" t="s">
        <v>15</v>
      </c>
      <c r="AD4" s="35"/>
      <c r="AE4" s="55" t="s">
        <v>41</v>
      </c>
      <c r="AF4" s="55"/>
      <c r="AG4" s="55"/>
      <c r="AH4" s="55"/>
    </row>
    <row r="5" spans="1:34">
      <c r="A5" s="41"/>
      <c r="B5" s="27"/>
      <c r="C5" s="27"/>
      <c r="D5" s="27"/>
      <c r="E5" s="59"/>
      <c r="F5" s="59"/>
      <c r="G5" s="59"/>
      <c r="H5" s="49"/>
      <c r="I5" s="50"/>
      <c r="J5" s="50"/>
      <c r="K5" s="50"/>
      <c r="L5" s="50"/>
      <c r="M5" s="50"/>
      <c r="N5" s="50"/>
      <c r="O5" s="50"/>
      <c r="P5" s="50"/>
      <c r="Q5" s="50"/>
      <c r="R5" s="50"/>
      <c r="S5" s="50"/>
      <c r="T5" s="51"/>
      <c r="U5" s="36"/>
      <c r="V5" s="36"/>
      <c r="W5" s="36"/>
      <c r="X5" s="36"/>
      <c r="Y5" s="53"/>
      <c r="Z5" s="53"/>
      <c r="AA5" s="53"/>
      <c r="AB5" s="53"/>
      <c r="AC5" s="36"/>
      <c r="AD5" s="36"/>
      <c r="AE5" s="55"/>
      <c r="AF5" s="55"/>
      <c r="AG5" s="55"/>
      <c r="AH5" s="55"/>
    </row>
    <row r="6" spans="1:34">
      <c r="A6" s="40"/>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row>
    <row r="7" spans="1:34">
      <c r="A7" s="63"/>
      <c r="B7" s="42" t="s">
        <v>7</v>
      </c>
      <c r="C7" s="37" t="s">
        <v>31</v>
      </c>
      <c r="D7" s="67" t="s">
        <v>9</v>
      </c>
      <c r="E7" s="33" t="s">
        <v>17</v>
      </c>
      <c r="F7" s="33" t="s">
        <v>18</v>
      </c>
      <c r="G7" s="33" t="s">
        <v>8</v>
      </c>
      <c r="H7" s="60" t="s">
        <v>38</v>
      </c>
      <c r="I7" s="61"/>
      <c r="J7" s="61"/>
      <c r="K7" s="61"/>
      <c r="L7" s="61"/>
      <c r="M7" s="61"/>
      <c r="N7" s="61"/>
      <c r="O7" s="62"/>
      <c r="P7" s="33" t="s">
        <v>25</v>
      </c>
      <c r="Q7" s="33"/>
      <c r="R7" s="33"/>
      <c r="S7" s="34" t="s">
        <v>26</v>
      </c>
      <c r="T7" s="34"/>
      <c r="U7" s="34"/>
      <c r="V7" s="34"/>
      <c r="W7" s="34" t="s">
        <v>4</v>
      </c>
      <c r="X7" s="34"/>
      <c r="Y7" s="34"/>
      <c r="Z7" s="34" t="s">
        <v>46</v>
      </c>
      <c r="AA7" s="34"/>
      <c r="AB7" s="34"/>
      <c r="AC7" s="30" t="s">
        <v>39</v>
      </c>
      <c r="AD7" s="54" t="s">
        <v>12</v>
      </c>
      <c r="AE7" s="56" t="s">
        <v>13</v>
      </c>
      <c r="AF7" s="54" t="s">
        <v>28</v>
      </c>
      <c r="AG7" s="54" t="s">
        <v>40</v>
      </c>
      <c r="AH7" s="54" t="s">
        <v>5</v>
      </c>
    </row>
    <row r="8" spans="1:34" ht="12.75" customHeight="1">
      <c r="A8" s="63"/>
      <c r="B8" s="43"/>
      <c r="C8" s="38"/>
      <c r="D8" s="68"/>
      <c r="E8" s="33"/>
      <c r="F8" s="33"/>
      <c r="G8" s="33"/>
      <c r="H8" s="10" t="s">
        <v>29</v>
      </c>
      <c r="I8" s="10" t="s">
        <v>30</v>
      </c>
      <c r="J8" s="10" t="s">
        <v>32</v>
      </c>
      <c r="K8" s="10" t="s">
        <v>33</v>
      </c>
      <c r="L8" s="10" t="s">
        <v>37</v>
      </c>
      <c r="M8" s="10" t="s">
        <v>34</v>
      </c>
      <c r="N8" s="10" t="s">
        <v>35</v>
      </c>
      <c r="O8" s="10" t="s">
        <v>36</v>
      </c>
      <c r="P8" s="33"/>
      <c r="Q8" s="33"/>
      <c r="R8" s="33"/>
      <c r="S8" s="4">
        <v>8.3299999999999999E-2</v>
      </c>
      <c r="T8" s="5">
        <v>0.01</v>
      </c>
      <c r="U8" s="4">
        <v>8.3299999999999999E-2</v>
      </c>
      <c r="V8" s="4">
        <v>4.1700000000000001E-2</v>
      </c>
      <c r="W8" s="17"/>
      <c r="X8" s="6">
        <v>0.12</v>
      </c>
      <c r="Y8" s="4"/>
      <c r="Z8" s="4">
        <v>0.04</v>
      </c>
      <c r="AA8" s="16"/>
      <c r="AB8" s="16"/>
      <c r="AC8" s="31"/>
      <c r="AD8" s="54"/>
      <c r="AE8" s="57"/>
      <c r="AF8" s="54"/>
      <c r="AG8" s="54"/>
      <c r="AH8" s="54"/>
    </row>
    <row r="9" spans="1:34">
      <c r="A9" s="63"/>
      <c r="B9" s="44"/>
      <c r="C9" s="39"/>
      <c r="D9" s="69"/>
      <c r="E9" s="33"/>
      <c r="F9" s="33"/>
      <c r="G9" s="33"/>
      <c r="H9" s="10">
        <v>1.25</v>
      </c>
      <c r="I9" s="10">
        <v>1.75</v>
      </c>
      <c r="J9" s="10">
        <v>0.35</v>
      </c>
      <c r="K9" s="10">
        <v>1.1000000000000001</v>
      </c>
      <c r="L9" s="10">
        <v>1.75</v>
      </c>
      <c r="M9" s="10">
        <v>2</v>
      </c>
      <c r="N9" s="10">
        <v>2.5</v>
      </c>
      <c r="O9" s="10">
        <v>2.5</v>
      </c>
      <c r="P9" s="7" t="s">
        <v>19</v>
      </c>
      <c r="Q9" s="7" t="s">
        <v>20</v>
      </c>
      <c r="R9" s="7" t="s">
        <v>18</v>
      </c>
      <c r="S9" s="7" t="s">
        <v>21</v>
      </c>
      <c r="T9" s="7" t="s">
        <v>16</v>
      </c>
      <c r="U9" s="7" t="s">
        <v>22</v>
      </c>
      <c r="V9" s="7" t="s">
        <v>23</v>
      </c>
      <c r="W9" s="7" t="s">
        <v>3</v>
      </c>
      <c r="X9" s="7" t="s">
        <v>2</v>
      </c>
      <c r="Y9" s="7" t="s">
        <v>10</v>
      </c>
      <c r="Z9" s="7" t="s">
        <v>11</v>
      </c>
      <c r="AA9" s="7" t="s">
        <v>1</v>
      </c>
      <c r="AB9" s="7" t="s">
        <v>0</v>
      </c>
      <c r="AC9" s="32"/>
      <c r="AD9" s="54"/>
      <c r="AE9" s="11">
        <v>0.1</v>
      </c>
      <c r="AF9" s="54"/>
      <c r="AG9" s="54"/>
      <c r="AH9" s="54"/>
    </row>
    <row r="10" spans="1:34" ht="33" customHeight="1">
      <c r="A10" s="63"/>
      <c r="B10" s="14" t="s">
        <v>43</v>
      </c>
      <c r="C10" s="21" t="s">
        <v>50</v>
      </c>
      <c r="D10" s="9">
        <v>2.4359999999999999</v>
      </c>
      <c r="E10" s="9">
        <v>1300000</v>
      </c>
      <c r="F10" s="3">
        <v>162000</v>
      </c>
      <c r="G10" s="9">
        <v>30</v>
      </c>
      <c r="H10" s="9"/>
      <c r="I10" s="9"/>
      <c r="J10" s="9"/>
      <c r="K10" s="9"/>
      <c r="L10" s="9"/>
      <c r="M10" s="9"/>
      <c r="N10" s="9"/>
      <c r="O10" s="9"/>
      <c r="P10" s="3">
        <f>SUM(E10/30)*G10</f>
        <v>1300000</v>
      </c>
      <c r="Q10" s="13"/>
      <c r="R10" s="3">
        <f>IF(E10&lt;=(C$13*2),F10/30*G10,0)</f>
        <v>162000</v>
      </c>
      <c r="S10" s="1">
        <f>+(P10+Q10+R10)*S$8</f>
        <v>121784.6</v>
      </c>
      <c r="T10" s="1">
        <f>+(P10+Q10+R10)*T$8</f>
        <v>14620</v>
      </c>
      <c r="U10" s="1">
        <f>+(P10+Q10+R10)*U$8</f>
        <v>121784.6</v>
      </c>
      <c r="V10" s="1">
        <f>(P10+Q10)*V$8</f>
        <v>54210</v>
      </c>
      <c r="W10" s="1">
        <f>+P10*W$8</f>
        <v>0</v>
      </c>
      <c r="X10" s="1">
        <f>(P10+Q10)*X$8</f>
        <v>156000</v>
      </c>
      <c r="Y10" s="1">
        <f>(P10+Q10)*D10%</f>
        <v>31668</v>
      </c>
      <c r="Z10" s="1">
        <f>(P10+Q10+V10)*Z$8</f>
        <v>54168.4</v>
      </c>
      <c r="AA10" s="1">
        <f>(P10+Q10+V10)*AA$8</f>
        <v>0</v>
      </c>
      <c r="AB10" s="1">
        <f>+(P10+Q10+V10)*AB$8</f>
        <v>0</v>
      </c>
      <c r="AC10" s="8"/>
      <c r="AD10" s="2">
        <f>SUM(P10:AC10)</f>
        <v>2016235.6</v>
      </c>
      <c r="AE10" s="2">
        <f>AD10*AE$9</f>
        <v>201623.56000000003</v>
      </c>
      <c r="AF10" s="2">
        <f>+AD10+AE10</f>
        <v>2217859.16</v>
      </c>
      <c r="AG10" s="22">
        <v>1</v>
      </c>
      <c r="AH10" s="2">
        <f>+AF10*AG10</f>
        <v>2217859.16</v>
      </c>
    </row>
    <row r="11" spans="1:34" ht="33" customHeight="1">
      <c r="A11" s="63"/>
      <c r="B11" s="25" t="s">
        <v>48</v>
      </c>
      <c r="C11" s="21" t="s">
        <v>51</v>
      </c>
      <c r="D11" s="26">
        <v>2.4359999999999999</v>
      </c>
      <c r="E11" s="9">
        <f>1300000/2</f>
        <v>650000</v>
      </c>
      <c r="F11" s="3">
        <v>162000</v>
      </c>
      <c r="G11" s="9">
        <v>30</v>
      </c>
      <c r="H11" s="9"/>
      <c r="I11" s="9"/>
      <c r="J11" s="9"/>
      <c r="K11" s="9"/>
      <c r="L11" s="9"/>
      <c r="M11" s="9"/>
      <c r="N11" s="9"/>
      <c r="O11" s="9"/>
      <c r="P11" s="3">
        <f>SUM(E11/30)*G11</f>
        <v>650000</v>
      </c>
      <c r="Q11" s="13"/>
      <c r="R11" s="3">
        <f>IF(E11&lt;=(C$13*2),F11/30*G11,0)</f>
        <v>162000</v>
      </c>
      <c r="S11" s="1">
        <f>+(P11+Q11+R11)*S$8</f>
        <v>67639.600000000006</v>
      </c>
      <c r="T11" s="1">
        <f>+(P11+Q11+R11)*T$8</f>
        <v>8120</v>
      </c>
      <c r="U11" s="1">
        <f>+(P11+Q11+R11)*U$8</f>
        <v>67639.600000000006</v>
      </c>
      <c r="V11" s="1">
        <f>(P11+Q11)*V$8</f>
        <v>27105</v>
      </c>
      <c r="W11" s="1">
        <f>+P11*W$8</f>
        <v>0</v>
      </c>
      <c r="X11" s="24">
        <v>156000</v>
      </c>
      <c r="Y11" s="24">
        <v>31668</v>
      </c>
      <c r="Z11" s="24">
        <v>54168.4</v>
      </c>
      <c r="AA11" s="1">
        <f>(P11+Q11+V11)*AA$8</f>
        <v>0</v>
      </c>
      <c r="AB11" s="1">
        <f>+(P11+Q11+V11)*AB$8</f>
        <v>0</v>
      </c>
      <c r="AC11" s="8"/>
      <c r="AD11" s="2">
        <f>SUM(P11:AC11)</f>
        <v>1224340.5999999999</v>
      </c>
      <c r="AE11" s="2">
        <f>AD11*AE$9</f>
        <v>122434.06</v>
      </c>
      <c r="AF11" s="2">
        <f>+AD11+AE11</f>
        <v>1346774.66</v>
      </c>
      <c r="AG11" s="22">
        <v>1</v>
      </c>
      <c r="AH11" s="2">
        <f>+AF11*AG11</f>
        <v>1346774.66</v>
      </c>
    </row>
    <row r="12" spans="1:34" ht="15.75" customHeight="1">
      <c r="A12" s="63"/>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5"/>
      <c r="AD12" s="28"/>
      <c r="AE12" s="29"/>
      <c r="AF12" s="2" t="s">
        <v>28</v>
      </c>
      <c r="AG12">
        <f>SUM(AG10:AG11)</f>
        <v>2</v>
      </c>
      <c r="AH12" s="20">
        <f>SUM(AH10:AH11)</f>
        <v>3564633.8200000003</v>
      </c>
    </row>
    <row r="13" spans="1:34">
      <c r="A13" s="63"/>
      <c r="B13" s="23" t="s">
        <v>47</v>
      </c>
      <c r="C13" s="23">
        <v>1300000</v>
      </c>
      <c r="D13" s="12"/>
      <c r="E13" s="12"/>
      <c r="F13" s="12"/>
      <c r="G13" s="12"/>
      <c r="H13" s="12"/>
      <c r="I13" s="12"/>
      <c r="J13" s="12"/>
      <c r="K13" s="12"/>
      <c r="L13" s="12"/>
      <c r="M13" s="12"/>
      <c r="N13" s="12"/>
      <c r="O13" s="12"/>
      <c r="P13" s="12"/>
      <c r="Q13" s="12"/>
      <c r="R13" s="12"/>
      <c r="S13" s="12"/>
      <c r="T13" s="12"/>
      <c r="U13" s="12"/>
      <c r="V13" s="12"/>
      <c r="W13" s="12"/>
      <c r="X13" s="12"/>
      <c r="Y13" s="12"/>
      <c r="Z13" s="12"/>
      <c r="AD13" s="64" t="s">
        <v>27</v>
      </c>
      <c r="AE13" s="64"/>
      <c r="AF13" s="19">
        <f>+AH12*10%</f>
        <v>356463.38200000004</v>
      </c>
      <c r="AG13" s="15" t="s">
        <v>44</v>
      </c>
      <c r="AH13" s="20">
        <f>+AF13*19%</f>
        <v>67728.042580000008</v>
      </c>
    </row>
    <row r="14" spans="1:34" ht="16" customHeight="1">
      <c r="A14" s="63"/>
      <c r="B14" s="66" t="s">
        <v>45</v>
      </c>
      <c r="C14" s="66"/>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65" t="s">
        <v>24</v>
      </c>
      <c r="AE14" s="65"/>
      <c r="AF14" s="65"/>
      <c r="AG14" s="28"/>
      <c r="AH14" s="20">
        <f>+AH12+AH13</f>
        <v>3632361.8625800004</v>
      </c>
    </row>
    <row r="15" spans="1:34">
      <c r="A15" s="63"/>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40"/>
      <c r="AE15" s="40"/>
      <c r="AF15" s="40"/>
    </row>
    <row r="16" spans="1:34" ht="23.25" customHeight="1">
      <c r="A16" s="63"/>
      <c r="B16" s="70" t="s">
        <v>49</v>
      </c>
      <c r="C16" s="70"/>
      <c r="D16" s="70"/>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row>
    <row r="17" spans="4:30">
      <c r="AD17" s="18"/>
    </row>
    <row r="23" spans="4:30">
      <c r="D23" s="23">
        <v>0.52200000000000002</v>
      </c>
    </row>
    <row r="24" spans="4:30">
      <c r="D24" s="23">
        <v>1.044</v>
      </c>
    </row>
    <row r="25" spans="4:30">
      <c r="D25" s="23">
        <v>2.4359999999999999</v>
      </c>
    </row>
    <row r="26" spans="4:30">
      <c r="D26" s="23">
        <v>4.3499999999999996</v>
      </c>
    </row>
    <row r="27" spans="4:30">
      <c r="D27" s="23">
        <v>6.96</v>
      </c>
    </row>
  </sheetData>
  <sheetProtection algorithmName="SHA-512" hashValue="01SODlPgtLhRD152loA6jXvDpNYnzbN0aXcEWsPdPZFw/fbLgl90T+ls/jx5hYEiWbLTxTneFUxnLOmwCxsZqQ==" saltValue="gBEmMNmYEBkZ9xBZVcg/MA==" spinCount="100000" sheet="1" objects="1" scenarios="1"/>
  <mergeCells count="35">
    <mergeCell ref="A7:A16"/>
    <mergeCell ref="AF7:AF9"/>
    <mergeCell ref="AD7:AD9"/>
    <mergeCell ref="AD13:AE13"/>
    <mergeCell ref="AD15:AF15"/>
    <mergeCell ref="AD14:AG14"/>
    <mergeCell ref="B14:C14"/>
    <mergeCell ref="D7:D9"/>
    <mergeCell ref="E7:E9"/>
    <mergeCell ref="B16:AH16"/>
    <mergeCell ref="A1:AG1"/>
    <mergeCell ref="A6:AG6"/>
    <mergeCell ref="A2:A5"/>
    <mergeCell ref="G7:G9"/>
    <mergeCell ref="B7:B9"/>
    <mergeCell ref="E2:AH3"/>
    <mergeCell ref="H4:T5"/>
    <mergeCell ref="Y4:AB5"/>
    <mergeCell ref="AG7:AG9"/>
    <mergeCell ref="S7:V7"/>
    <mergeCell ref="Z7:AB7"/>
    <mergeCell ref="AE4:AH5"/>
    <mergeCell ref="AE7:AE8"/>
    <mergeCell ref="E4:G5"/>
    <mergeCell ref="H7:O7"/>
    <mergeCell ref="AH7:AH9"/>
    <mergeCell ref="B2:D5"/>
    <mergeCell ref="AD12:AE12"/>
    <mergeCell ref="AC7:AC9"/>
    <mergeCell ref="F7:F9"/>
    <mergeCell ref="W7:Y7"/>
    <mergeCell ref="U4:X5"/>
    <mergeCell ref="P7:R8"/>
    <mergeCell ref="AC4:AD5"/>
    <mergeCell ref="C7:C9"/>
  </mergeCells>
  <phoneticPr fontId="3" type="noConversion"/>
  <dataValidations disablePrompts="1" count="1">
    <dataValidation type="list" allowBlank="1" showInputMessage="1" showErrorMessage="1" sqref="D10:D11" xr:uid="{00000000-0002-0000-0000-000000000000}">
      <formula1>$D$23:$D$27</formula1>
    </dataValidation>
  </dataValidations>
  <pageMargins left="0.13" right="0.15000000000000002" top="0.75000000000000011" bottom="0.75000000000000011" header="0.31" footer="0.31"/>
  <pageSetup paperSize="122" scale="67" orientation="landscape" horizontalDpi="300" verticalDpi="300"/>
  <drawing r:id="rId1"/>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WORKGROUP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freddycar Carreño</cp:lastModifiedBy>
  <cp:lastPrinted>2016-09-27T13:50:35Z</cp:lastPrinted>
  <dcterms:created xsi:type="dcterms:W3CDTF">2007-01-04T23:54:34Z</dcterms:created>
  <dcterms:modified xsi:type="dcterms:W3CDTF">2024-01-02T16:12:38Z</dcterms:modified>
</cp:coreProperties>
</file>